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9440" windowHeight="8520" activeTab="2"/>
  </bookViews>
  <sheets>
    <sheet name="DATOS" sheetId="4" r:id="rId1"/>
    <sheet name="CALCULO" sheetId="6" r:id="rId2"/>
    <sheet name="INFORME" sheetId="3" r:id="rId3"/>
  </sheets>
  <calcPr calcId="144525"/>
</workbook>
</file>

<file path=xl/calcChain.xml><?xml version="1.0" encoding="utf-8"?>
<calcChain xmlns="http://schemas.openxmlformats.org/spreadsheetml/2006/main">
  <c r="D25" i="3" l="1"/>
  <c r="D28" i="3"/>
  <c r="D22" i="3"/>
  <c r="D34" i="3" l="1"/>
  <c r="L8" i="6"/>
  <c r="K8" i="6"/>
  <c r="J8" i="6"/>
  <c r="H8" i="6"/>
  <c r="G8" i="6"/>
  <c r="F8" i="6"/>
  <c r="H7" i="6"/>
  <c r="G7" i="6"/>
  <c r="F7" i="6"/>
  <c r="L7" i="6"/>
  <c r="K7" i="6"/>
  <c r="J7" i="6"/>
  <c r="K6" i="6"/>
  <c r="J6" i="6"/>
  <c r="L6" i="6"/>
  <c r="K5" i="6"/>
  <c r="L5" i="6" s="1"/>
  <c r="D13" i="3"/>
  <c r="L4" i="6" l="1"/>
  <c r="K4" i="6"/>
  <c r="J4" i="6"/>
  <c r="A73" i="6" l="1"/>
  <c r="A72" i="6"/>
  <c r="A71" i="6"/>
  <c r="H5" i="6"/>
  <c r="G5" i="6"/>
  <c r="F5" i="6"/>
  <c r="H6" i="6" l="1"/>
  <c r="H17" i="6" s="1"/>
  <c r="H18" i="6" s="1"/>
  <c r="G6" i="6"/>
  <c r="F6" i="6"/>
  <c r="F9" i="6" s="1"/>
  <c r="G4" i="6"/>
  <c r="H4" i="6"/>
  <c r="F4" i="6"/>
  <c r="B18" i="6"/>
  <c r="C18" i="6"/>
  <c r="D18" i="6"/>
  <c r="L17" i="6"/>
  <c r="L18" i="6" s="1"/>
  <c r="K17" i="6"/>
  <c r="K18" i="6" s="1"/>
  <c r="J17" i="6"/>
  <c r="K15" i="6"/>
  <c r="J15" i="6"/>
  <c r="J10" i="6"/>
  <c r="J11" i="6" s="1"/>
  <c r="L9" i="6"/>
  <c r="K9" i="6"/>
  <c r="J9" i="6"/>
  <c r="J13" i="6" s="1"/>
  <c r="D7" i="3" s="1"/>
  <c r="L15" i="6"/>
  <c r="K10" i="6"/>
  <c r="K11" i="6" s="1"/>
  <c r="F17" i="6"/>
  <c r="F18" i="6" s="1"/>
  <c r="F15" i="6"/>
  <c r="F10" i="6"/>
  <c r="F11" i="6" s="1"/>
  <c r="G9" i="6"/>
  <c r="G10" i="6"/>
  <c r="G11" i="6" s="1"/>
  <c r="D17" i="6"/>
  <c r="C17" i="6"/>
  <c r="B17" i="6"/>
  <c r="C14" i="6"/>
  <c r="D14" i="6"/>
  <c r="C16" i="6"/>
  <c r="D16" i="6"/>
  <c r="B14" i="6"/>
  <c r="D11" i="6"/>
  <c r="D13" i="6" s="1"/>
  <c r="C11" i="6"/>
  <c r="B11" i="6"/>
  <c r="C13" i="6"/>
  <c r="C12" i="6"/>
  <c r="D12" i="6"/>
  <c r="B12" i="6"/>
  <c r="B13" i="6"/>
  <c r="C9" i="6"/>
  <c r="D9" i="6"/>
  <c r="B9" i="6"/>
  <c r="D5" i="6"/>
  <c r="C5" i="6"/>
  <c r="C15" i="6"/>
  <c r="B15" i="6"/>
  <c r="B16" i="6" s="1"/>
  <c r="D10" i="6"/>
  <c r="C10" i="6"/>
  <c r="B10" i="6"/>
  <c r="J18" i="6" l="1"/>
  <c r="D31" i="3" s="1"/>
  <c r="D19" i="3"/>
  <c r="H15" i="6"/>
  <c r="F13" i="6"/>
  <c r="H9" i="6"/>
  <c r="G17" i="6"/>
  <c r="G18" i="6" s="1"/>
  <c r="G15" i="6"/>
  <c r="K12" i="6"/>
  <c r="L10" i="6"/>
  <c r="J12" i="6"/>
  <c r="K13" i="6"/>
  <c r="G12" i="6"/>
  <c r="H10" i="6"/>
  <c r="F12" i="6"/>
  <c r="F14" i="6" s="1"/>
  <c r="F16" i="6" s="1"/>
  <c r="G13" i="6"/>
  <c r="D15" i="6"/>
  <c r="J14" i="6" l="1"/>
  <c r="D4" i="3"/>
  <c r="K14" i="6"/>
  <c r="K16" i="6" s="1"/>
  <c r="L11" i="6"/>
  <c r="L13" i="6" s="1"/>
  <c r="L12" i="6"/>
  <c r="G14" i="6"/>
  <c r="G16" i="6" s="1"/>
  <c r="H11" i="6"/>
  <c r="H13" i="6" s="1"/>
  <c r="H12" i="6"/>
  <c r="J16" i="6" l="1"/>
  <c r="D16" i="3" s="1"/>
  <c r="D10" i="3"/>
  <c r="L14" i="6"/>
  <c r="L16" i="6" s="1"/>
  <c r="H14" i="6"/>
  <c r="H16" i="6" s="1"/>
</calcChain>
</file>

<file path=xl/sharedStrings.xml><?xml version="1.0" encoding="utf-8"?>
<sst xmlns="http://schemas.openxmlformats.org/spreadsheetml/2006/main" count="88" uniqueCount="48">
  <si>
    <t>CONCEPTOS</t>
  </si>
  <si>
    <t>Numeros de productos adquiridos</t>
  </si>
  <si>
    <t>Precio de adquisicion</t>
  </si>
  <si>
    <t>Numero de productos vendidos</t>
  </si>
  <si>
    <t>Numeros de producto por remesa</t>
  </si>
  <si>
    <t>Numeros de productos defectuosos por remesa</t>
  </si>
  <si>
    <t>Numero de productos defectuosos devueltos</t>
  </si>
  <si>
    <t>Precio de venta por producto no defectuoso</t>
  </si>
  <si>
    <t>Precio de venta por producto defectuoso</t>
  </si>
  <si>
    <t>Importe de la venta de articulos no defectuosos</t>
  </si>
  <si>
    <t>Importe de la venta de articulo defectuoso</t>
  </si>
  <si>
    <t>Ventas netas</t>
  </si>
  <si>
    <t>Gastos de adquisicion</t>
  </si>
  <si>
    <t>Utilidad bruta</t>
  </si>
  <si>
    <t>Stock</t>
  </si>
  <si>
    <t>Inventario final</t>
  </si>
  <si>
    <t>IPOD</t>
  </si>
  <si>
    <t>IPHONE</t>
  </si>
  <si>
    <t>IPAD</t>
  </si>
  <si>
    <t>IMPORTE DE LA VENTA DE ARTICULOS NO DEFECTUOSOS</t>
  </si>
  <si>
    <t>IMPORTE DE LA VENTA DE ARTICULOS DEFECTUOSOS</t>
  </si>
  <si>
    <t>VENTAS NETAS</t>
  </si>
  <si>
    <t>GASTOS DE ADQUISICION</t>
  </si>
  <si>
    <t>UTILIDAD BRUTA</t>
  </si>
  <si>
    <t>INVENTARIO FINAL</t>
  </si>
  <si>
    <t>AÑO</t>
  </si>
  <si>
    <t>PRODUCTO</t>
  </si>
  <si>
    <t>La informacion que se concidera en el 2013 es la siguiente</t>
  </si>
  <si>
    <t>Basados en registros tenemos que el porcentaje de ventas para DICIEMBRE 2014: El numero de productos adquiridos es igual que el año pasado, incluyendo el producto que quedo en almacen.</t>
  </si>
  <si>
    <t>Se espero el mismo numero de piezas defectuosas y NO defectuosas por remesa en cada uno de los tres articulos ( redondear el .5 al numero inmediato superior</t>
  </si>
  <si>
    <t>Para la venta de articulos defectuosos la empresa asignara el mismo porcentaje que se le desconto a cada articulo el año pasado.</t>
  </si>
  <si>
    <t>El porcentaje asignado para el precio de venta de cada producto de cada articulo sera igual que el año pasado.</t>
  </si>
  <si>
    <t>PARA EL SIGUIENTE AÑO 2015</t>
  </si>
  <si>
    <t>Se respetan el mismo % de aumento y el % de descuento en cada articulo.</t>
  </si>
  <si>
    <t>El numero total de piezas adquidos por la empresa por articulo fue; IPOD=225, IPHONE=400, IPAD=515; de los cuales se vendieron del ART "IPOD" fueron de 200, para "IPHONE"=350 Y PARA "IPAD"=450</t>
  </si>
  <si>
    <t>Los articulos se reciben en remesas de n productos, pero un porcentaje viene defectuoso de fabrica, sabemos que el Art "IPOD" la remesa tiene 16 piesas y 2 de ellas estan defectuosas; de "IPHONE"10 piezas con 1 def. y "IPAD" 15 piezas con 2 def.</t>
  </si>
  <si>
    <t>El precio de adquisicion de cada pieza del articulo IPOD es de $80, decrementando su valor en un 60% para cada pieza del articulo IPHONE y un 69% para el articulo IPAD PARTIENDO DE IPHONE.</t>
  </si>
  <si>
    <t xml:space="preserve">el precio de venta para IPOD fue de 95% mas que su precio de adquisicion, para IPHONE 65% mas y para IPAD 50% mas. </t>
  </si>
  <si>
    <t>Cabe mencionar que los clientes devuelven el articulo defectuoso y llevan uno NO defectuoso, el valor de venta se decrementa un 40% en el caso del art. IPOD, para IPHONE en un 30% menos y para IPAD un 20%</t>
  </si>
  <si>
    <t>El numero de productos vendidos del Art. IPOD es 10% menos que el año pasado, para IPHONE=8% menos y para IPAD=16% mas.</t>
  </si>
  <si>
    <t>Los proveedores aumentaron el precio de adquisicion, comparando tenemos: 10% mas para el Art. IPOD, para IPHONE=15% mas y para IPAD=5% menos.</t>
  </si>
  <si>
    <t>Se decide como medida de prevencion para evitar que quede produccion en bodega: "que el numero de productos a adquirir, el proximo año, sea igual al numero a vender del año pasado.</t>
  </si>
  <si>
    <t>Se solicita al contador de una empresa "APPLE", un reporte de ventas efectuadas en DICIEMBRE DEL 2013, con referencia a tres articulos especificos, los que llamaremos IPOD,IPHONE Y IPAD. con el fin de PRONOSTICAR los resultados para el mes de DICIEMBRE DEL 2015.</t>
  </si>
  <si>
    <t>STOCK</t>
  </si>
  <si>
    <t>PRECIO DE ADQUISICION</t>
  </si>
  <si>
    <t>NUMERO DE PRODUCTOS VENDIDOS</t>
  </si>
  <si>
    <t>NUMERO DE PRODUCTOS ADQUIRIDOS</t>
  </si>
  <si>
    <t>COMPRAS-VENTAS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</si>
</sst>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0" fontId="0" fillId="3" borderId="1" xfId="0" applyFill="1" applyBorder="1"/>
    <xf numFmtId="0" fontId="0" fillId="5" borderId="1" xfId="0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/>
    <xf numFmtId="164" fontId="0" fillId="3" borderId="1" xfId="0" applyNumberFormat="1" applyFill="1" applyBorder="1"/>
    <xf numFmtId="0" fontId="0" fillId="3" borderId="1" xfId="0" applyNumberFormat="1" applyFill="1" applyBorder="1"/>
    <xf numFmtId="0" fontId="0" fillId="6" borderId="1" xfId="0" applyFill="1" applyBorder="1"/>
    <xf numFmtId="0" fontId="0" fillId="8" borderId="0" xfId="0" applyFill="1"/>
    <xf numFmtId="0" fontId="0" fillId="8" borderId="0" xfId="0" applyFill="1" applyAlignment="1">
      <alignment horizontal="left" vertical="top"/>
    </xf>
    <xf numFmtId="0" fontId="0" fillId="8" borderId="0" xfId="0" applyFill="1" applyBorder="1"/>
    <xf numFmtId="0" fontId="0" fillId="5" borderId="4" xfId="0" applyFill="1" applyBorder="1"/>
    <xf numFmtId="0" fontId="0" fillId="5" borderId="3" xfId="0" applyFill="1" applyBorder="1" applyAlignment="1">
      <alignment horizontal="right"/>
    </xf>
    <xf numFmtId="0" fontId="1" fillId="4" borderId="1" xfId="0" applyFont="1" applyFill="1" applyBorder="1"/>
    <xf numFmtId="1" fontId="0" fillId="3" borderId="1" xfId="0" applyNumberFormat="1" applyFill="1" applyBorder="1"/>
    <xf numFmtId="0" fontId="0" fillId="0" borderId="0" xfId="0" applyAlignment="1"/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2" borderId="0" xfId="0" applyFill="1" applyAlignment="1">
      <alignment horizontal="center"/>
    </xf>
    <xf numFmtId="0" fontId="0" fillId="9" borderId="1" xfId="0" applyFill="1" applyBorder="1" applyAlignment="1">
      <alignment horizontal="left" vertical="top" wrapText="1"/>
    </xf>
    <xf numFmtId="44" fontId="0" fillId="7" borderId="3" xfId="0" applyNumberFormat="1" applyFill="1" applyBorder="1" applyAlignment="1">
      <alignment horizontal="center" vertical="center"/>
    </xf>
    <xf numFmtId="44" fontId="0" fillId="7" borderId="4" xfId="0" applyNumberFormat="1" applyFill="1" applyBorder="1" applyAlignment="1">
      <alignment horizontal="center" vertical="center"/>
    </xf>
    <xf numFmtId="44" fontId="0" fillId="7" borderId="5" xfId="0" applyNumberFormat="1" applyFill="1" applyBorder="1" applyAlignment="1">
      <alignment horizontal="center" vertical="center"/>
    </xf>
    <xf numFmtId="44" fontId="0" fillId="7" borderId="6" xfId="0" applyNumberFormat="1" applyFill="1" applyBorder="1" applyAlignment="1">
      <alignment horizontal="center" vertical="center"/>
    </xf>
    <xf numFmtId="44" fontId="0" fillId="7" borderId="7" xfId="0" applyNumberFormat="1" applyFill="1" applyBorder="1" applyAlignment="1">
      <alignment horizontal="center" vertical="center"/>
    </xf>
    <xf numFmtId="44" fontId="0" fillId="7" borderId="8" xfId="0" applyNumberFormat="1" applyFill="1" applyBorder="1" applyAlignment="1">
      <alignment horizontal="center" vertical="center"/>
    </xf>
    <xf numFmtId="0" fontId="0" fillId="9" borderId="1" xfId="0" applyFill="1" applyBorder="1" applyAlignment="1">
      <alignment wrapText="1"/>
    </xf>
    <xf numFmtId="0" fontId="0" fillId="9" borderId="1" xfId="0" applyFill="1" applyBorder="1" applyAlignment="1">
      <alignment vertical="center" wrapText="1"/>
    </xf>
    <xf numFmtId="44" fontId="0" fillId="7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9" borderId="1" xfId="0" applyFill="1" applyBorder="1" applyAlignment="1">
      <alignment vertical="center"/>
    </xf>
    <xf numFmtId="0" fontId="0" fillId="9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0" fillId="9" borderId="3" xfId="0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 wrapText="1"/>
    </xf>
    <xf numFmtId="0" fontId="0" fillId="9" borderId="5" xfId="0" applyFill="1" applyBorder="1" applyAlignment="1">
      <alignment horizontal="left" vertical="center" wrapText="1"/>
    </xf>
    <xf numFmtId="0" fontId="0" fillId="9" borderId="6" xfId="0" applyFill="1" applyBorder="1" applyAlignment="1">
      <alignment horizontal="left" vertical="center" wrapText="1"/>
    </xf>
    <xf numFmtId="0" fontId="0" fillId="9" borderId="7" xfId="0" applyFill="1" applyBorder="1" applyAlignment="1">
      <alignment horizontal="left" vertical="center" wrapText="1"/>
    </xf>
    <xf numFmtId="0" fontId="0" fillId="9" borderId="8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99"/>
      <color rgb="FFCC0000"/>
      <color rgb="FFFF0066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strRef>
              <c:f>INFORME!$B$4:$B$34</c:f>
              <c:strCache>
                <c:ptCount val="31"/>
                <c:pt idx="0">
                  <c:v>IMPORTE DE LA VENTA DE ARTICULOS NO DEFECTUOSOS</c:v>
                </c:pt>
                <c:pt idx="3">
                  <c:v>IMPORTE DE LA VENTA DE ARTICULOS DEFECTUOSOS</c:v>
                </c:pt>
                <c:pt idx="6">
                  <c:v>VENTAS NETAS</c:v>
                </c:pt>
                <c:pt idx="9">
                  <c:v>GASTOS DE ADQUISICION</c:v>
                </c:pt>
                <c:pt idx="12">
                  <c:v>UTILIDAD BRUTA</c:v>
                </c:pt>
                <c:pt idx="15">
                  <c:v>INVENTARIO FINAL</c:v>
                </c:pt>
                <c:pt idx="18">
                  <c:v>PRECIO DE ADQUISICION</c:v>
                </c:pt>
                <c:pt idx="21">
                  <c:v>NUMERO DE PRODUCTOS ADQUIRIDOS</c:v>
                </c:pt>
                <c:pt idx="24">
                  <c:v>NUMERO DE PRODUCTOS VENDIDOS</c:v>
                </c:pt>
                <c:pt idx="27">
                  <c:v>STOCK</c:v>
                </c:pt>
                <c:pt idx="30">
                  <c:v>COMPRAS-VENTAS</c:v>
                </c:pt>
              </c:strCache>
            </c:strRef>
          </c:cat>
          <c:val>
            <c:numRef>
              <c:f>INFORME!$C$4:$C$34</c:f>
              <c:numCache>
                <c:formatCode>General</c:formatCode>
                <c:ptCount val="31"/>
              </c:numCache>
            </c:numRef>
          </c:val>
        </c:ser>
        <c:ser>
          <c:idx val="1"/>
          <c:order val="1"/>
          <c:spPr>
            <a:solidFill>
              <a:srgbClr val="CC0099"/>
            </a:solidFill>
          </c:spPr>
          <c:invertIfNegative val="0"/>
          <c:cat>
            <c:strRef>
              <c:f>INFORME!$B$4:$B$34</c:f>
              <c:strCache>
                <c:ptCount val="31"/>
                <c:pt idx="0">
                  <c:v>IMPORTE DE LA VENTA DE ARTICULOS NO DEFECTUOSOS</c:v>
                </c:pt>
                <c:pt idx="3">
                  <c:v>IMPORTE DE LA VENTA DE ARTICULOS DEFECTUOSOS</c:v>
                </c:pt>
                <c:pt idx="6">
                  <c:v>VENTAS NETAS</c:v>
                </c:pt>
                <c:pt idx="9">
                  <c:v>GASTOS DE ADQUISICION</c:v>
                </c:pt>
                <c:pt idx="12">
                  <c:v>UTILIDAD BRUTA</c:v>
                </c:pt>
                <c:pt idx="15">
                  <c:v>INVENTARIO FINAL</c:v>
                </c:pt>
                <c:pt idx="18">
                  <c:v>PRECIO DE ADQUISICION</c:v>
                </c:pt>
                <c:pt idx="21">
                  <c:v>NUMERO DE PRODUCTOS ADQUIRIDOS</c:v>
                </c:pt>
                <c:pt idx="24">
                  <c:v>NUMERO DE PRODUCTOS VENDIDOS</c:v>
                </c:pt>
                <c:pt idx="27">
                  <c:v>STOCK</c:v>
                </c:pt>
                <c:pt idx="30">
                  <c:v>COMPRAS-VENTAS</c:v>
                </c:pt>
              </c:strCache>
            </c:strRef>
          </c:cat>
          <c:val>
            <c:numRef>
              <c:f>INFORME!$D$4:$D$34</c:f>
              <c:numCache>
                <c:formatCode>_("$"* #,##0.00_);_("$"* \(#,##0.00\);_("$"* "-"??_);_(@_)</c:formatCode>
                <c:ptCount val="31"/>
                <c:pt idx="0">
                  <c:v>16632</c:v>
                </c:pt>
                <c:pt idx="3">
                  <c:v>1293.6000000000001</c:v>
                </c:pt>
                <c:pt idx="6">
                  <c:v>17925.599999999999</c:v>
                </c:pt>
                <c:pt idx="9">
                  <c:v>11200</c:v>
                </c:pt>
                <c:pt idx="12">
                  <c:v>6725.5999999999985</c:v>
                </c:pt>
                <c:pt idx="15" formatCode="General">
                  <c:v>0</c:v>
                </c:pt>
                <c:pt idx="18">
                  <c:v>32</c:v>
                </c:pt>
                <c:pt idx="21" formatCode="General">
                  <c:v>350</c:v>
                </c:pt>
                <c:pt idx="24" formatCode="General">
                  <c:v>350</c:v>
                </c:pt>
                <c:pt idx="27" formatCode="General">
                  <c:v>0</c:v>
                </c:pt>
                <c:pt idx="30" formatCode="General">
                  <c:v>0</c:v>
                </c:pt>
              </c:numCache>
            </c:numRef>
          </c:val>
        </c:ser>
        <c:ser>
          <c:idx val="2"/>
          <c:order val="2"/>
          <c:invertIfNegative val="0"/>
          <c:cat>
            <c:strRef>
              <c:f>INFORME!$B$4:$B$34</c:f>
              <c:strCache>
                <c:ptCount val="31"/>
                <c:pt idx="0">
                  <c:v>IMPORTE DE LA VENTA DE ARTICULOS NO DEFECTUOSOS</c:v>
                </c:pt>
                <c:pt idx="3">
                  <c:v>IMPORTE DE LA VENTA DE ARTICULOS DEFECTUOSOS</c:v>
                </c:pt>
                <c:pt idx="6">
                  <c:v>VENTAS NETAS</c:v>
                </c:pt>
                <c:pt idx="9">
                  <c:v>GASTOS DE ADQUISICION</c:v>
                </c:pt>
                <c:pt idx="12">
                  <c:v>UTILIDAD BRUTA</c:v>
                </c:pt>
                <c:pt idx="15">
                  <c:v>INVENTARIO FINAL</c:v>
                </c:pt>
                <c:pt idx="18">
                  <c:v>PRECIO DE ADQUISICION</c:v>
                </c:pt>
                <c:pt idx="21">
                  <c:v>NUMERO DE PRODUCTOS ADQUIRIDOS</c:v>
                </c:pt>
                <c:pt idx="24">
                  <c:v>NUMERO DE PRODUCTOS VENDIDOS</c:v>
                </c:pt>
                <c:pt idx="27">
                  <c:v>STOCK</c:v>
                </c:pt>
                <c:pt idx="30">
                  <c:v>COMPRAS-VENTAS</c:v>
                </c:pt>
              </c:strCache>
            </c:strRef>
          </c:cat>
          <c:val>
            <c:numRef>
              <c:f>INFORME!$E$4:$E$34</c:f>
              <c:numCache>
                <c:formatCode>_("$"* #,##0.00_);_("$"* \(#,##0.00\);_("$"* "-"??_);_(@_)</c:formatCode>
                <c:ptCount val="3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191360"/>
        <c:axId val="68192896"/>
      </c:barChart>
      <c:catAx>
        <c:axId val="68191360"/>
        <c:scaling>
          <c:orientation val="minMax"/>
        </c:scaling>
        <c:delete val="0"/>
        <c:axPos val="b"/>
        <c:majorTickMark val="out"/>
        <c:minorTickMark val="none"/>
        <c:tickLblPos val="nextTo"/>
        <c:crossAx val="68192896"/>
        <c:crosses val="autoZero"/>
        <c:auto val="1"/>
        <c:lblAlgn val="ctr"/>
        <c:lblOffset val="100"/>
        <c:noMultiLvlLbl val="0"/>
      </c:catAx>
      <c:valAx>
        <c:axId val="681928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8191360"/>
        <c:crosses val="autoZero"/>
        <c:crossBetween val="between"/>
      </c:valAx>
      <c:spPr>
        <a:solidFill>
          <a:schemeClr val="bg2"/>
        </a:solidFill>
      </c:spPr>
    </c:plotArea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147207</xdr:colOff>
      <xdr:row>0</xdr:row>
      <xdr:rowOff>25979</xdr:rowOff>
    </xdr:from>
    <xdr:to>
      <xdr:col>7</xdr:col>
      <xdr:colOff>164525</xdr:colOff>
      <xdr:row>1</xdr:row>
      <xdr:rowOff>199161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5843" y="25979"/>
          <a:ext cx="969818" cy="969818"/>
        </a:xfrm>
        <a:prstGeom prst="rect">
          <a:avLst/>
        </a:prstGeom>
      </xdr:spPr>
    </xdr:pic>
    <xdr:clientData/>
  </xdr:twoCellAnchor>
  <xdr:oneCellAnchor>
    <xdr:from>
      <xdr:col>7</xdr:col>
      <xdr:colOff>210094</xdr:colOff>
      <xdr:row>0</xdr:row>
      <xdr:rowOff>98356</xdr:rowOff>
    </xdr:from>
    <xdr:ext cx="2108270" cy="888641"/>
    <xdr:sp macro="" textlink="">
      <xdr:nvSpPr>
        <xdr:cNvPr id="4" name="3 Rectángulo"/>
        <xdr:cNvSpPr/>
      </xdr:nvSpPr>
      <xdr:spPr>
        <a:xfrm>
          <a:off x="10341230" y="98356"/>
          <a:ext cx="2108270" cy="88864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extrusionH="57150" prstMaterial="softEdge">
            <a:bevelT w="29210" h="16510" prst="coolSlant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r>
            <a:rPr lang="es-ES" sz="5400" b="1" cap="none" spc="0">
              <a:ln>
                <a:prstDash val="solid"/>
              </a:ln>
              <a:solidFill>
                <a:schemeClr val="bg1">
                  <a:lumMod val="85000"/>
                </a:schemeClr>
              </a:solidFill>
              <a:effectLst>
                <a:outerShdw blurRad="88000" dist="50800" dir="5040000" algn="tl">
                  <a:schemeClr val="accent4">
                    <a:tint val="80000"/>
                    <a:satMod val="250000"/>
                    <a:alpha val="45000"/>
                  </a:schemeClr>
                </a:outerShdw>
              </a:effectLst>
              <a:latin typeface="Arial" pitchFamily="34" charset="0"/>
              <a:cs typeface="Arial" pitchFamily="34" charset="0"/>
            </a:rPr>
            <a:t>Apple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11907</xdr:colOff>
      <xdr:row>2</xdr:row>
      <xdr:rowOff>130968</xdr:rowOff>
    </xdr:from>
    <xdr:to>
      <xdr:col>19</xdr:col>
      <xdr:colOff>11906</xdr:colOff>
      <xdr:row>32</xdr:row>
      <xdr:rowOff>83343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workbookViewId="0">
      <selection activeCell="B23" sqref="B23"/>
    </sheetView>
  </sheetViews>
  <sheetFormatPr baseColWidth="10" defaultRowHeight="15" x14ac:dyDescent="0.25"/>
  <sheetData>
    <row r="1" spans="1:21" ht="30" customHeight="1" x14ac:dyDescent="0.25">
      <c r="A1" s="20" t="s">
        <v>42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8"/>
      <c r="R1" s="18"/>
      <c r="S1" s="18"/>
      <c r="T1" s="18"/>
      <c r="U1" s="18"/>
    </row>
    <row r="2" spans="1:21" x14ac:dyDescent="0.25">
      <c r="A2" s="20" t="s">
        <v>27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21" x14ac:dyDescent="0.25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21" ht="27.75" customHeight="1" x14ac:dyDescent="0.25">
      <c r="A4" s="20" t="s">
        <v>35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</row>
    <row r="5" spans="1:21" x14ac:dyDescent="0.25">
      <c r="A5" s="20" t="s">
        <v>36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21" x14ac:dyDescent="0.25">
      <c r="A6" s="20" t="s">
        <v>37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1:21" x14ac:dyDescent="0.25">
      <c r="A7" s="20" t="s">
        <v>38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</row>
    <row r="8" spans="1:21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  <row r="9" spans="1:21" x14ac:dyDescent="0.25">
      <c r="A9" s="20" t="s">
        <v>28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</row>
    <row r="10" spans="1:21" x14ac:dyDescent="0.25">
      <c r="A10" s="20" t="s">
        <v>39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21" x14ac:dyDescent="0.25">
      <c r="A11" s="20" t="s">
        <v>40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21" x14ac:dyDescent="0.25">
      <c r="A12" s="20" t="s">
        <v>29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</row>
    <row r="13" spans="1:21" x14ac:dyDescent="0.25">
      <c r="A13" s="20" t="s">
        <v>30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21" x14ac:dyDescent="0.25">
      <c r="A14" s="20" t="s">
        <v>31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</row>
    <row r="16" spans="1:21" x14ac:dyDescent="0.25">
      <c r="A16" s="20" t="s">
        <v>32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</row>
    <row r="17" spans="1:16" x14ac:dyDescent="0.25">
      <c r="A17" s="20" t="s">
        <v>41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</row>
    <row r="18" spans="1:16" x14ac:dyDescent="0.25">
      <c r="A18" s="20" t="s">
        <v>33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</row>
  </sheetData>
  <mergeCells count="16">
    <mergeCell ref="A13:P13"/>
    <mergeCell ref="A14:P14"/>
    <mergeCell ref="A16:P16"/>
    <mergeCell ref="A17:P17"/>
    <mergeCell ref="A18:P18"/>
    <mergeCell ref="A12:P12"/>
    <mergeCell ref="A1:P1"/>
    <mergeCell ref="A2:P2"/>
    <mergeCell ref="A3:P3"/>
    <mergeCell ref="A4:P4"/>
    <mergeCell ref="A5:P5"/>
    <mergeCell ref="A6:P6"/>
    <mergeCell ref="A7:P7"/>
    <mergeCell ref="A9:P9"/>
    <mergeCell ref="A10:P10"/>
    <mergeCell ref="A11:P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opLeftCell="E1" zoomScale="110" zoomScaleNormal="110" workbookViewId="0">
      <selection activeCell="E1" sqref="E1"/>
    </sheetView>
  </sheetViews>
  <sheetFormatPr baseColWidth="10" defaultRowHeight="15" x14ac:dyDescent="0.25"/>
  <cols>
    <col min="1" max="1" width="43.140625" style="1" customWidth="1"/>
    <col min="2" max="4" width="12.85546875" style="1" customWidth="1"/>
    <col min="5" max="5" width="43.140625" style="1" customWidth="1"/>
    <col min="6" max="6" width="12.85546875" style="1" customWidth="1"/>
    <col min="7" max="7" width="14.28515625" style="1" customWidth="1"/>
    <col min="8" max="8" width="11.42578125" style="1"/>
    <col min="9" max="9" width="43.42578125" style="1" customWidth="1"/>
    <col min="10" max="16384" width="11.42578125" style="1"/>
  </cols>
  <sheetData>
    <row r="1" spans="1:12" ht="63" customHeight="1" x14ac:dyDescent="0.25">
      <c r="F1" s="21"/>
      <c r="G1" s="21"/>
      <c r="H1" s="21"/>
      <c r="I1" s="21"/>
    </row>
    <row r="2" spans="1:12" ht="24" customHeight="1" x14ac:dyDescent="0.25">
      <c r="A2" s="5">
        <v>2013</v>
      </c>
      <c r="B2" s="5"/>
      <c r="C2" s="5"/>
      <c r="D2" s="5"/>
      <c r="E2" s="5">
        <v>2014</v>
      </c>
      <c r="F2" s="5"/>
      <c r="G2" s="5"/>
      <c r="H2" s="5"/>
      <c r="I2" s="5">
        <v>2015</v>
      </c>
      <c r="J2" s="5"/>
      <c r="K2" s="5"/>
      <c r="L2" s="5"/>
    </row>
    <row r="3" spans="1:12" ht="24.75" customHeight="1" x14ac:dyDescent="0.25">
      <c r="A3" s="3" t="s">
        <v>0</v>
      </c>
      <c r="B3" s="4" t="s">
        <v>16</v>
      </c>
      <c r="C3" s="4" t="s">
        <v>17</v>
      </c>
      <c r="D3" s="4" t="s">
        <v>18</v>
      </c>
      <c r="E3" s="3" t="s">
        <v>0</v>
      </c>
      <c r="F3" s="4" t="s">
        <v>16</v>
      </c>
      <c r="G3" s="4" t="s">
        <v>17</v>
      </c>
      <c r="H3" s="4" t="s">
        <v>18</v>
      </c>
      <c r="I3" s="3" t="s">
        <v>0</v>
      </c>
      <c r="J3" s="4" t="s">
        <v>16</v>
      </c>
      <c r="K3" s="4" t="s">
        <v>17</v>
      </c>
      <c r="L3" s="4" t="s">
        <v>18</v>
      </c>
    </row>
    <row r="4" spans="1:12" x14ac:dyDescent="0.25">
      <c r="A4" s="16" t="s">
        <v>1</v>
      </c>
      <c r="B4" s="2">
        <v>225</v>
      </c>
      <c r="C4" s="2">
        <v>400</v>
      </c>
      <c r="D4" s="2">
        <v>515</v>
      </c>
      <c r="E4" s="16" t="s">
        <v>1</v>
      </c>
      <c r="F4" s="9">
        <f>B4+B17</f>
        <v>250</v>
      </c>
      <c r="G4" s="9">
        <f t="shared" ref="G4:H4" si="0">C4+C17</f>
        <v>450</v>
      </c>
      <c r="H4" s="9">
        <f t="shared" si="0"/>
        <v>580</v>
      </c>
      <c r="I4" s="16" t="s">
        <v>1</v>
      </c>
      <c r="J4" s="2">
        <f>B6</f>
        <v>200</v>
      </c>
      <c r="K4" s="2">
        <f>C6</f>
        <v>350</v>
      </c>
      <c r="L4" s="2">
        <f>D6</f>
        <v>450</v>
      </c>
    </row>
    <row r="5" spans="1:12" x14ac:dyDescent="0.25">
      <c r="A5" s="16" t="s">
        <v>2</v>
      </c>
      <c r="B5" s="8">
        <v>80</v>
      </c>
      <c r="C5" s="8">
        <f>B5*0.4</f>
        <v>32</v>
      </c>
      <c r="D5" s="8">
        <f>C5*0.31</f>
        <v>9.92</v>
      </c>
      <c r="E5" s="16" t="s">
        <v>2</v>
      </c>
      <c r="F5" s="8">
        <f>B5*1.1</f>
        <v>88</v>
      </c>
      <c r="G5" s="8">
        <f>C5*1.15</f>
        <v>36.799999999999997</v>
      </c>
      <c r="H5" s="8">
        <f>D5*0.95</f>
        <v>9.4239999999999995</v>
      </c>
      <c r="I5" s="16" t="s">
        <v>2</v>
      </c>
      <c r="J5" s="8">
        <v>80</v>
      </c>
      <c r="K5" s="8">
        <f>ROUND(J5*0.4,5)</f>
        <v>32</v>
      </c>
      <c r="L5" s="8">
        <f>ROUND(K5*0.31,5)</f>
        <v>9.92</v>
      </c>
    </row>
    <row r="6" spans="1:12" x14ac:dyDescent="0.25">
      <c r="A6" s="16" t="s">
        <v>3</v>
      </c>
      <c r="B6" s="2">
        <v>200</v>
      </c>
      <c r="C6" s="2">
        <v>350</v>
      </c>
      <c r="D6" s="2">
        <v>450</v>
      </c>
      <c r="E6" s="16" t="s">
        <v>3</v>
      </c>
      <c r="F6" s="2">
        <f>B6/100*90</f>
        <v>180</v>
      </c>
      <c r="G6" s="2">
        <f>C6/100*92</f>
        <v>322</v>
      </c>
      <c r="H6" s="2">
        <f>D6/100*116</f>
        <v>522</v>
      </c>
      <c r="I6" s="16" t="s">
        <v>3</v>
      </c>
      <c r="J6" s="2">
        <f t="shared" ref="J6:L8" si="1">B6</f>
        <v>200</v>
      </c>
      <c r="K6" s="2">
        <f t="shared" si="1"/>
        <v>350</v>
      </c>
      <c r="L6" s="2">
        <f t="shared" si="1"/>
        <v>450</v>
      </c>
    </row>
    <row r="7" spans="1:12" x14ac:dyDescent="0.25">
      <c r="A7" s="16" t="s">
        <v>4</v>
      </c>
      <c r="B7" s="2">
        <v>16</v>
      </c>
      <c r="C7" s="2">
        <v>10</v>
      </c>
      <c r="D7" s="2">
        <v>15</v>
      </c>
      <c r="E7" s="16" t="s">
        <v>4</v>
      </c>
      <c r="F7" s="2">
        <f t="shared" ref="F7:H8" si="2">B7</f>
        <v>16</v>
      </c>
      <c r="G7" s="2">
        <f t="shared" si="2"/>
        <v>10</v>
      </c>
      <c r="H7" s="2">
        <f t="shared" si="2"/>
        <v>15</v>
      </c>
      <c r="I7" s="16" t="s">
        <v>4</v>
      </c>
      <c r="J7" s="2">
        <f t="shared" si="1"/>
        <v>16</v>
      </c>
      <c r="K7" s="2">
        <f t="shared" si="1"/>
        <v>10</v>
      </c>
      <c r="L7" s="2">
        <f t="shared" si="1"/>
        <v>15</v>
      </c>
    </row>
    <row r="8" spans="1:12" x14ac:dyDescent="0.25">
      <c r="A8" s="16" t="s">
        <v>5</v>
      </c>
      <c r="B8" s="2">
        <v>2</v>
      </c>
      <c r="C8" s="2">
        <v>1</v>
      </c>
      <c r="D8" s="2">
        <v>2</v>
      </c>
      <c r="E8" s="16" t="s">
        <v>5</v>
      </c>
      <c r="F8" s="2">
        <f t="shared" si="2"/>
        <v>2</v>
      </c>
      <c r="G8" s="2">
        <f t="shared" si="2"/>
        <v>1</v>
      </c>
      <c r="H8" s="2">
        <f t="shared" si="2"/>
        <v>2</v>
      </c>
      <c r="I8" s="16" t="s">
        <v>5</v>
      </c>
      <c r="J8" s="2">
        <f t="shared" si="1"/>
        <v>2</v>
      </c>
      <c r="K8" s="2">
        <f t="shared" si="1"/>
        <v>1</v>
      </c>
      <c r="L8" s="2">
        <f t="shared" si="1"/>
        <v>2</v>
      </c>
    </row>
    <row r="9" spans="1:12" x14ac:dyDescent="0.25">
      <c r="A9" s="16" t="s">
        <v>6</v>
      </c>
      <c r="B9" s="9">
        <f>B6/B7*B8</f>
        <v>25</v>
      </c>
      <c r="C9" s="9">
        <f t="shared" ref="C9:D9" si="3">C6/C7*C8</f>
        <v>35</v>
      </c>
      <c r="D9" s="9">
        <f t="shared" si="3"/>
        <v>60</v>
      </c>
      <c r="E9" s="16" t="s">
        <v>6</v>
      </c>
      <c r="F9" s="17">
        <f>F6/F7*F8</f>
        <v>22.5</v>
      </c>
      <c r="G9" s="17">
        <f t="shared" ref="G9" si="4">G6/G7*G8</f>
        <v>32.200000000000003</v>
      </c>
      <c r="H9" s="17">
        <f t="shared" ref="H9" si="5">H6/H7*H8</f>
        <v>69.599999999999994</v>
      </c>
      <c r="I9" s="16" t="s">
        <v>6</v>
      </c>
      <c r="J9" s="9">
        <f>J6/J7*J8</f>
        <v>25</v>
      </c>
      <c r="K9" s="9">
        <f t="shared" ref="K9" si="6">K6/K7*K8</f>
        <v>35</v>
      </c>
      <c r="L9" s="9">
        <f t="shared" ref="L9" si="7">L6/L7*L8</f>
        <v>60</v>
      </c>
    </row>
    <row r="10" spans="1:12" x14ac:dyDescent="0.25">
      <c r="A10" s="16" t="s">
        <v>7</v>
      </c>
      <c r="B10" s="8">
        <f>B5*0.95+B5</f>
        <v>156</v>
      </c>
      <c r="C10" s="8">
        <f>C5*0.65+C5</f>
        <v>52.8</v>
      </c>
      <c r="D10" s="8">
        <f>D5*0.5+D5</f>
        <v>14.879999999999999</v>
      </c>
      <c r="E10" s="16" t="s">
        <v>7</v>
      </c>
      <c r="F10" s="8">
        <f>F5*0.95+F5</f>
        <v>171.6</v>
      </c>
      <c r="G10" s="8">
        <f>G5*0.65+G5</f>
        <v>60.72</v>
      </c>
      <c r="H10" s="8">
        <f>H5*0.5+H5</f>
        <v>14.135999999999999</v>
      </c>
      <c r="I10" s="16" t="s">
        <v>7</v>
      </c>
      <c r="J10" s="8">
        <f>J5*0.95+J5</f>
        <v>156</v>
      </c>
      <c r="K10" s="8">
        <f>K5*0.65+K5</f>
        <v>52.8</v>
      </c>
      <c r="L10" s="8">
        <f>L5*0.5+L5</f>
        <v>14.879999999999999</v>
      </c>
    </row>
    <row r="11" spans="1:12" x14ac:dyDescent="0.25">
      <c r="A11" s="16" t="s">
        <v>8</v>
      </c>
      <c r="B11" s="8">
        <f>B10/100*60</f>
        <v>93.600000000000009</v>
      </c>
      <c r="C11" s="8">
        <f>C10/100*70</f>
        <v>36.96</v>
      </c>
      <c r="D11" s="8">
        <f>D10/100*80</f>
        <v>11.904</v>
      </c>
      <c r="E11" s="16" t="s">
        <v>8</v>
      </c>
      <c r="F11" s="8">
        <f>F10/100*60</f>
        <v>102.96</v>
      </c>
      <c r="G11" s="8">
        <f>G10/100*70</f>
        <v>42.503999999999998</v>
      </c>
      <c r="H11" s="8">
        <f>H10/100*80</f>
        <v>11.308799999999998</v>
      </c>
      <c r="I11" s="16" t="s">
        <v>8</v>
      </c>
      <c r="J11" s="8">
        <f>J10/100*60</f>
        <v>93.600000000000009</v>
      </c>
      <c r="K11" s="8">
        <f>K10/100*70</f>
        <v>36.96</v>
      </c>
      <c r="L11" s="8">
        <f>L10/100*80</f>
        <v>11.904</v>
      </c>
    </row>
    <row r="12" spans="1:12" x14ac:dyDescent="0.25">
      <c r="A12" s="16" t="s">
        <v>9</v>
      </c>
      <c r="B12" s="8">
        <f>(B6-B9)*(B10)</f>
        <v>27300</v>
      </c>
      <c r="C12" s="8">
        <f t="shared" ref="C12:D12" si="8">(C6-C9)*(C10)</f>
        <v>16632</v>
      </c>
      <c r="D12" s="8">
        <f t="shared" si="8"/>
        <v>5803.2</v>
      </c>
      <c r="E12" s="16" t="s">
        <v>9</v>
      </c>
      <c r="F12" s="8">
        <f>(F6-F9)*(F10)</f>
        <v>27027</v>
      </c>
      <c r="G12" s="8">
        <f t="shared" ref="G12:H12" si="9">(G6-G9)*(G10)</f>
        <v>17596.655999999999</v>
      </c>
      <c r="H12" s="8">
        <f t="shared" si="9"/>
        <v>6395.1263999999992</v>
      </c>
      <c r="I12" s="16" t="s">
        <v>9</v>
      </c>
      <c r="J12" s="8">
        <f>(J6-J9)*(J10)</f>
        <v>27300</v>
      </c>
      <c r="K12" s="8">
        <f t="shared" ref="K12:L12" si="10">(K6-K9)*(K10)</f>
        <v>16632</v>
      </c>
      <c r="L12" s="8">
        <f t="shared" si="10"/>
        <v>5803.2</v>
      </c>
    </row>
    <row r="13" spans="1:12" x14ac:dyDescent="0.25">
      <c r="A13" s="16" t="s">
        <v>10</v>
      </c>
      <c r="B13" s="8">
        <f>B9*B11</f>
        <v>2340</v>
      </c>
      <c r="C13" s="8">
        <f t="shared" ref="C13:D13" si="11">C9*C11</f>
        <v>1293.6000000000001</v>
      </c>
      <c r="D13" s="8">
        <f t="shared" si="11"/>
        <v>714.24</v>
      </c>
      <c r="E13" s="16" t="s">
        <v>10</v>
      </c>
      <c r="F13" s="8">
        <f>F9*F11</f>
        <v>2316.6</v>
      </c>
      <c r="G13" s="8">
        <f t="shared" ref="G13:H13" si="12">G9*G11</f>
        <v>1368.6288</v>
      </c>
      <c r="H13" s="8">
        <f t="shared" si="12"/>
        <v>787.0924799999998</v>
      </c>
      <c r="I13" s="16" t="s">
        <v>10</v>
      </c>
      <c r="J13" s="8">
        <f>J9*J11</f>
        <v>2340</v>
      </c>
      <c r="K13" s="8">
        <f t="shared" ref="K13:L13" si="13">K9*K11</f>
        <v>1293.6000000000001</v>
      </c>
      <c r="L13" s="8">
        <f t="shared" si="13"/>
        <v>714.24</v>
      </c>
    </row>
    <row r="14" spans="1:12" x14ac:dyDescent="0.25">
      <c r="A14" s="16" t="s">
        <v>11</v>
      </c>
      <c r="B14" s="8">
        <f>B13+B12</f>
        <v>29640</v>
      </c>
      <c r="C14" s="8">
        <f t="shared" ref="C14:D14" si="14">C13+C12</f>
        <v>17925.599999999999</v>
      </c>
      <c r="D14" s="8">
        <f t="shared" si="14"/>
        <v>6517.44</v>
      </c>
      <c r="E14" s="16" t="s">
        <v>11</v>
      </c>
      <c r="F14" s="8">
        <f>F13+F12</f>
        <v>29343.599999999999</v>
      </c>
      <c r="G14" s="8">
        <f t="shared" ref="G14" si="15">G13+G12</f>
        <v>18965.284799999998</v>
      </c>
      <c r="H14" s="8">
        <f t="shared" ref="H14" si="16">H13+H12</f>
        <v>7182.2188799999985</v>
      </c>
      <c r="I14" s="16" t="s">
        <v>11</v>
      </c>
      <c r="J14" s="8">
        <f>J13+J12</f>
        <v>29640</v>
      </c>
      <c r="K14" s="8">
        <f t="shared" ref="K14" si="17">K13+K12</f>
        <v>17925.599999999999</v>
      </c>
      <c r="L14" s="8">
        <f t="shared" ref="L14" si="18">L13+L12</f>
        <v>6517.44</v>
      </c>
    </row>
    <row r="15" spans="1:12" x14ac:dyDescent="0.25">
      <c r="A15" s="16" t="s">
        <v>12</v>
      </c>
      <c r="B15" s="8">
        <f>B5*B4</f>
        <v>18000</v>
      </c>
      <c r="C15" s="8">
        <f>C5*C4</f>
        <v>12800</v>
      </c>
      <c r="D15" s="8">
        <f>D5*D4</f>
        <v>5108.8</v>
      </c>
      <c r="E15" s="16" t="s">
        <v>12</v>
      </c>
      <c r="F15" s="8">
        <f>F5*F4</f>
        <v>22000</v>
      </c>
      <c r="G15" s="8">
        <f>G5*G4</f>
        <v>16560</v>
      </c>
      <c r="H15" s="8">
        <f>H5*H4</f>
        <v>5465.92</v>
      </c>
      <c r="I15" s="16" t="s">
        <v>12</v>
      </c>
      <c r="J15" s="8">
        <f>J5*J4</f>
        <v>16000</v>
      </c>
      <c r="K15" s="8">
        <f>K5*K4</f>
        <v>11200</v>
      </c>
      <c r="L15" s="8">
        <f>L5*L4</f>
        <v>4464</v>
      </c>
    </row>
    <row r="16" spans="1:12" x14ac:dyDescent="0.25">
      <c r="A16" s="16" t="s">
        <v>13</v>
      </c>
      <c r="B16" s="8">
        <f>B14-B15</f>
        <v>11640</v>
      </c>
      <c r="C16" s="8">
        <f t="shared" ref="C16:D16" si="19">C14-C15</f>
        <v>5125.5999999999985</v>
      </c>
      <c r="D16" s="8">
        <f t="shared" si="19"/>
        <v>1408.6399999999994</v>
      </c>
      <c r="E16" s="16" t="s">
        <v>13</v>
      </c>
      <c r="F16" s="8">
        <f>F14-F15</f>
        <v>7343.5999999999985</v>
      </c>
      <c r="G16" s="8">
        <f t="shared" ref="G16" si="20">G14-G15</f>
        <v>2405.2847999999976</v>
      </c>
      <c r="H16" s="8">
        <f t="shared" ref="H16" si="21">H14-H15</f>
        <v>1716.2988799999985</v>
      </c>
      <c r="I16" s="16" t="s">
        <v>13</v>
      </c>
      <c r="J16" s="8">
        <f>J14-J15</f>
        <v>13640</v>
      </c>
      <c r="K16" s="8">
        <f t="shared" ref="K16" si="22">K14-K15</f>
        <v>6725.5999999999985</v>
      </c>
      <c r="L16" s="8">
        <f t="shared" ref="L16" si="23">L14-L15</f>
        <v>2053.4399999999996</v>
      </c>
    </row>
    <row r="17" spans="1:12" x14ac:dyDescent="0.25">
      <c r="A17" s="16" t="s">
        <v>15</v>
      </c>
      <c r="B17" s="9">
        <f>B4-B6</f>
        <v>25</v>
      </c>
      <c r="C17" s="9">
        <f>C4-C6</f>
        <v>50</v>
      </c>
      <c r="D17" s="9">
        <f>D4-D6</f>
        <v>65</v>
      </c>
      <c r="E17" s="16" t="s">
        <v>15</v>
      </c>
      <c r="F17" s="9">
        <f>F4-F6</f>
        <v>70</v>
      </c>
      <c r="G17" s="9">
        <f>G4-G6</f>
        <v>128</v>
      </c>
      <c r="H17" s="9">
        <f>H4-H6</f>
        <v>58</v>
      </c>
      <c r="I17" s="16" t="s">
        <v>15</v>
      </c>
      <c r="J17" s="9">
        <f>J4-J6</f>
        <v>0</v>
      </c>
      <c r="K17" s="9">
        <f>K4-K6</f>
        <v>0</v>
      </c>
      <c r="L17" s="9">
        <f>L4-L6</f>
        <v>0</v>
      </c>
    </row>
    <row r="18" spans="1:12" x14ac:dyDescent="0.25">
      <c r="A18" s="16" t="s">
        <v>14</v>
      </c>
      <c r="B18" s="10" t="str">
        <f>IF(B17&gt;30,"SUFICIENTE","PROVEEDOR")</f>
        <v>PROVEEDOR</v>
      </c>
      <c r="C18" s="10" t="str">
        <f t="shared" ref="C18:D18" si="24">IF(C17&gt;30,"SUFICIENTE","PROVEEDOR")</f>
        <v>SUFICIENTE</v>
      </c>
      <c r="D18" s="10" t="str">
        <f t="shared" si="24"/>
        <v>SUFICIENTE</v>
      </c>
      <c r="E18" s="16" t="s">
        <v>14</v>
      </c>
      <c r="F18" s="10" t="str">
        <f>IF(F17&gt;30,"SUFICIENTE","PROVEEDOR")</f>
        <v>SUFICIENTE</v>
      </c>
      <c r="G18" s="10" t="str">
        <f t="shared" ref="G18" si="25">IF(G17&gt;30,"SUFICIENTE","PROVEEDOR")</f>
        <v>SUFICIENTE</v>
      </c>
      <c r="H18" s="10" t="str">
        <f t="shared" ref="H18" si="26">IF(H17&gt;30,"SUFICIENTE","PROVEEDOR")</f>
        <v>SUFICIENTE</v>
      </c>
      <c r="I18" s="16" t="s">
        <v>14</v>
      </c>
      <c r="J18" s="10" t="str">
        <f>IF(J17&gt;30,"SUFICIENTE","PROVEEDOR")</f>
        <v>PROVEEDOR</v>
      </c>
      <c r="K18" s="10" t="str">
        <f t="shared" ref="K18" si="27">IF(K17&gt;30,"SUFICIENTE","PROVEEDOR")</f>
        <v>PROVEEDOR</v>
      </c>
      <c r="L18" s="10" t="str">
        <f t="shared" ref="L18" si="28">IF(L17&gt;30,"SUFICIENTE","PROVEEDOR")</f>
        <v>PROVEEDOR</v>
      </c>
    </row>
    <row r="19" spans="1:12" ht="9.75" customHeight="1" x14ac:dyDescent="0.25"/>
    <row r="20" spans="1:12" ht="19.5" customHeight="1" x14ac:dyDescent="0.25">
      <c r="B20" s="6"/>
      <c r="C20" s="6"/>
      <c r="D20" s="6"/>
    </row>
    <row r="21" spans="1:12" ht="27.75" customHeight="1" x14ac:dyDescent="0.25">
      <c r="A21" s="7"/>
      <c r="B21" s="7"/>
      <c r="C21" s="7"/>
      <c r="D21" s="7"/>
    </row>
    <row r="70" spans="1:1" x14ac:dyDescent="0.25">
      <c r="A70" s="1" t="s">
        <v>25</v>
      </c>
    </row>
    <row r="71" spans="1:1" x14ac:dyDescent="0.25">
      <c r="A71" s="1">
        <f>A2</f>
        <v>2013</v>
      </c>
    </row>
    <row r="72" spans="1:1" x14ac:dyDescent="0.25">
      <c r="A72" s="1">
        <f>E2</f>
        <v>2014</v>
      </c>
    </row>
    <row r="73" spans="1:1" x14ac:dyDescent="0.25">
      <c r="A73" s="1">
        <f>I2</f>
        <v>2015</v>
      </c>
    </row>
  </sheetData>
  <mergeCells count="1">
    <mergeCell ref="F1:I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4"/>
  <sheetViews>
    <sheetView tabSelected="1" zoomScale="80" zoomScaleNormal="80" workbookViewId="0">
      <selection activeCell="C2" sqref="C2"/>
    </sheetView>
  </sheetViews>
  <sheetFormatPr baseColWidth="10" defaultRowHeight="15" x14ac:dyDescent="0.25"/>
  <cols>
    <col min="1" max="3" width="11.42578125" style="11"/>
    <col min="4" max="4" width="12" style="11" customWidth="1"/>
    <col min="5" max="5" width="9" style="11" customWidth="1"/>
    <col min="6" max="16384" width="11.42578125" style="11"/>
  </cols>
  <sheetData>
    <row r="1" spans="2:5" x14ac:dyDescent="0.25">
      <c r="C1" s="13" t="s">
        <v>25</v>
      </c>
      <c r="D1" s="13" t="s">
        <v>26</v>
      </c>
    </row>
    <row r="2" spans="2:5" x14ac:dyDescent="0.25">
      <c r="C2" s="14">
        <v>2015</v>
      </c>
      <c r="D2" s="15" t="s">
        <v>17</v>
      </c>
    </row>
    <row r="3" spans="2:5" x14ac:dyDescent="0.25">
      <c r="D3" s="12"/>
    </row>
    <row r="4" spans="2:5" x14ac:dyDescent="0.25">
      <c r="B4" s="22" t="s">
        <v>19</v>
      </c>
      <c r="C4" s="22"/>
      <c r="D4" s="23">
        <f>IF(AND(INFORME!C2=CALCULO!A2,INFORME!D2=CALCULO!B3),CALCULO!B12,IF(AND(INFORME!C2=CALCULO!E2,INFORME!D2=CALCULO!F3),CALCULO!F12,IF(AND(INFORME!C2=CALCULO!I2,INFORME!D2=CALCULO!J3),CALCULO!J12,IF(AND(INFORME!C2=CALCULO!A2,INFORME!D2=CALCULO!C3),CALCULO!C12,IF(AND(INFORME!C2=CALCULO!E2,INFORME!D2=CALCULO!G3),CALCULO!G12,IF(AND(INFORME!C2=CALCULO!I2,INFORME!D2=CALCULO!K3),CALCULO!K12,IF(AND(INFORME!C2=CALCULO!A2,INFORME!D2=CALCULO!D3),CALCULO!D12,IF(AND(INFORME!C2=CALCULO!E2,INFORME!D2=CALCULO!H3),CALCULO!H12,IF(AND(INFORME!C2=CALCULO!I2,INFORME!D2=CALCULO!L3),CALCULO!L12)))))))))</f>
        <v>16632</v>
      </c>
      <c r="E4" s="24"/>
    </row>
    <row r="5" spans="2:5" x14ac:dyDescent="0.25">
      <c r="B5" s="22"/>
      <c r="C5" s="22"/>
      <c r="D5" s="25"/>
      <c r="E5" s="26"/>
    </row>
    <row r="6" spans="2:5" x14ac:dyDescent="0.25">
      <c r="B6" s="22"/>
      <c r="C6" s="22"/>
      <c r="D6" s="27"/>
      <c r="E6" s="28"/>
    </row>
    <row r="7" spans="2:5" x14ac:dyDescent="0.25">
      <c r="B7" s="29" t="s">
        <v>20</v>
      </c>
      <c r="C7" s="29"/>
      <c r="D7" s="23">
        <f>IF(AND(INFORME!C2=CALCULO!A2,INFORME!D2=CALCULO!B3),CALCULO!B13,IF(AND(INFORME!C2=CALCULO!E2,INFORME!D2=CALCULO!F3),CALCULO!F13,IF(AND(INFORME!C2=CALCULO!I2,INFORME!D2=CALCULO!J3),CALCULO!J13,IF(AND(INFORME!C2=CALCULO!A2,INFORME!D2=CALCULO!C3),CALCULO!C13,IF(AND(INFORME!C2=CALCULO!E2,INFORME!D2=CALCULO!G3),CALCULO!G13,IF(AND(INFORME!C2=CALCULO!I2,INFORME!D2=CALCULO!K3),CALCULO!K13,IF(AND(INFORME!C2=CALCULO!A2,INFORME!D2=CALCULO!D3),CALCULO!D13,IF(AND(INFORME!C2=CALCULO!E2,INFORME!D2=CALCULO!H3),CALCULO!H13,IF(AND(INFORME!C2=CALCULO!I2,INFORME!D2=CALCULO!L3),CALCULO!L13)))))))))</f>
        <v>1293.6000000000001</v>
      </c>
      <c r="E7" s="24"/>
    </row>
    <row r="8" spans="2:5" x14ac:dyDescent="0.25">
      <c r="B8" s="29"/>
      <c r="C8" s="29"/>
      <c r="D8" s="25"/>
      <c r="E8" s="26"/>
    </row>
    <row r="9" spans="2:5" x14ac:dyDescent="0.25">
      <c r="B9" s="29"/>
      <c r="C9" s="29"/>
      <c r="D9" s="27"/>
      <c r="E9" s="28"/>
    </row>
    <row r="10" spans="2:5" x14ac:dyDescent="0.25">
      <c r="B10" s="30" t="s">
        <v>21</v>
      </c>
      <c r="C10" s="30"/>
      <c r="D10" s="31">
        <f>IF(AND(INFORME!C2=CALCULO!A2,INFORME!D2=CALCULO!B3),CALCULO!B14,IF(AND(INFORME!C2=CALCULO!E2,INFORME!D2=CALCULO!F3),CALCULO!F14,IF(AND(INFORME!C2=CALCULO!I2,INFORME!D2=CALCULO!J3),CALCULO!J14,IF(AND(INFORME!C2=CALCULO!A2,INFORME!D2=CALCULO!C3),CALCULO!C14,IF(AND(INFORME!C2=CALCULO!E2,INFORME!D2=CALCULO!G3),CALCULO!G14,IF(AND(INFORME!C2=CALCULO!I2,INFORME!D2=CALCULO!K3),CALCULO!K14,IF(AND(INFORME!C2=CALCULO!A2,INFORME!D2=CALCULO!D3),CALCULO!D14,IF(AND(INFORME!C2=CALCULO!E2,INFORME!D2=CALCULO!H3),CALCULO!H14,IF(AND(INFORME!C2=CALCULO!I2,INFORME!D2=CALCULO!L3),CALCULO!L14)))))))))</f>
        <v>17925.599999999999</v>
      </c>
      <c r="E10" s="31"/>
    </row>
    <row r="11" spans="2:5" x14ac:dyDescent="0.25">
      <c r="B11" s="30"/>
      <c r="C11" s="30"/>
      <c r="D11" s="31"/>
      <c r="E11" s="31"/>
    </row>
    <row r="12" spans="2:5" x14ac:dyDescent="0.25">
      <c r="B12" s="30"/>
      <c r="C12" s="30"/>
      <c r="D12" s="31"/>
      <c r="E12" s="31"/>
    </row>
    <row r="13" spans="2:5" x14ac:dyDescent="0.25">
      <c r="B13" s="34" t="s">
        <v>22</v>
      </c>
      <c r="C13" s="34"/>
      <c r="D13" s="31">
        <f>IF(AND(INFORME!C2=CALCULO!A2,INFORME!D2=CALCULO!B3),CALCULO!B15,IF(AND(INFORME!C2=CALCULO!E2,INFORME!D2=CALCULO!F3),CALCULO!F15,IF(AND(INFORME!C2=CALCULO!I2,INFORME!D2=CALCULO!J3),CALCULO!J15,IF(AND(INFORME!C2=CALCULO!E2,INFORME!D2=CALCULO!G3),CALCULO!G15,IF(AND(INFORME!C2=CALCULO!I2,INFORME!D2=CALCULO!K3),CALCULO!K15,IF(AND(INFORME!C2=CALCULO!A2,INFORME!D2=CALCULO!C3),CALCULO!C15,IF(AND(INFORME!C2=CALCULO!A2,INFORME!D2=CALCULO!D3),CALCULO!D15,IF(AND(INFORME!C2=CALCULO!E2,INFORME!D2=CALCULO!H3),CALCULO!H15,IF(AND(INFORME!C2=CALCULO!I2,INFORME!D2=CALCULO!L3),CALCULO!L15)))))))))</f>
        <v>11200</v>
      </c>
      <c r="E13" s="31"/>
    </row>
    <row r="14" spans="2:5" x14ac:dyDescent="0.25">
      <c r="B14" s="34"/>
      <c r="C14" s="34"/>
      <c r="D14" s="31"/>
      <c r="E14" s="31"/>
    </row>
    <row r="15" spans="2:5" x14ac:dyDescent="0.25">
      <c r="B15" s="34"/>
      <c r="C15" s="34"/>
      <c r="D15" s="31"/>
      <c r="E15" s="31"/>
    </row>
    <row r="16" spans="2:5" x14ac:dyDescent="0.25">
      <c r="B16" s="35" t="s">
        <v>23</v>
      </c>
      <c r="C16" s="35"/>
      <c r="D16" s="31">
        <f>IF(AND(INFORME!C2=CALCULO!E2,INFORME!D2=CALCULO!F3),CALCULO!F16,IF(AND(INFORME!C2=CALCULO!I2,INFORME!D2=CALCULO!J3),CALCULO!J16,IF(AND(INFORME!C2=CALCULO!A2,INFORME!D2=CALCULO!B3),CALCULO!B16,IF(AND(INFORME!C2=CALCULO!E2,INFORME!D2=CALCULO!G3),CALCULO!G16,IF(AND(INFORME!C2=CALCULO!A2,INFORME!D2=CALCULO!C3),CALCULO!C16,IF(AND(INFORME!C2=CALCULO!I2,INFORME!D2=CALCULO!K3),CALCULO!K16,IF(AND(INFORME!C2=CALCULO!E2,INFORME!D2=CALCULO!H3),CALCULO!H16,IF(AND(INFORME!C2=CALCULO!I2,INFORME!D2=CALCULO!L3),CALCULO!L16,IF(AND(INFORME!C2=CALCULO!A2,INFORME!D2=CALCULO!D3),CALCULO!D16)))))))))</f>
        <v>6725.5999999999985</v>
      </c>
      <c r="E16" s="31"/>
    </row>
    <row r="17" spans="2:5" x14ac:dyDescent="0.25">
      <c r="B17" s="35"/>
      <c r="C17" s="35"/>
      <c r="D17" s="31"/>
      <c r="E17" s="31"/>
    </row>
    <row r="18" spans="2:5" x14ac:dyDescent="0.25">
      <c r="B18" s="35"/>
      <c r="C18" s="35"/>
      <c r="D18" s="31"/>
      <c r="E18" s="31"/>
    </row>
    <row r="19" spans="2:5" x14ac:dyDescent="0.25">
      <c r="B19" s="35" t="s">
        <v>24</v>
      </c>
      <c r="C19" s="35"/>
      <c r="D19" s="36">
        <f>IF(AND(INFORME!C2=CALCULO!A2,INFORME!D2=CALCULO!B3),CALCULO!B17,IF(AND(INFORME!C2=CALCULO!A2,INFORME!D2=CALCULO!C3),CALCULO!C17,IF(AND(INFORME!C2=CALCULO!A2,INFORME!D2=CALCULO!D3),CALCULO!D17,IF(AND(INFORME!C2=CALCULO!E2,INFORME!D2=CALCULO!F3),CALCULO!F17,IF(AND(INFORME!C2=CALCULO!E2,INFORME!D2=CALCULO!G3),CALCULO!G17,IF(AND(INFORME!C2=CALCULO!E2,INFORME!D2=CALCULO!H3),CALCULO!H17,IF(AND(INFORME!C2=CALCULO!I2,INFORME!D2=CALCULO!J3),CALCULO!J17,IF(AND(INFORME!C2=CALCULO!I2,INFORME!D2=CALCULO!K3),CALCULO!K17,IF(AND(INFORME!C2=CALCULO!I2,INFORME!D2=CALCULO!L3),CALCULO!L17)))))))))</f>
        <v>0</v>
      </c>
      <c r="E19" s="36"/>
    </row>
    <row r="20" spans="2:5" x14ac:dyDescent="0.25">
      <c r="B20" s="35"/>
      <c r="C20" s="35"/>
      <c r="D20" s="36"/>
      <c r="E20" s="36"/>
    </row>
    <row r="21" spans="2:5" x14ac:dyDescent="0.25">
      <c r="B21" s="35"/>
      <c r="C21" s="35"/>
      <c r="D21" s="36"/>
      <c r="E21" s="36"/>
    </row>
    <row r="22" spans="2:5" x14ac:dyDescent="0.25">
      <c r="B22" s="37" t="s">
        <v>44</v>
      </c>
      <c r="C22" s="38"/>
      <c r="D22" s="23">
        <f>IF(AND(INFORME!C2=CALCULO!A2,INFORME!D2=CALCULO!B3),CALCULO!B5,IF(AND(INFORME!C2=CALCULO!A2,INFORME!D2=CALCULO!C3),CALCULO!C5,IF(AND(INFORME!C2=CALCULO!A2,INFORME!D2=CALCULO!D3),CALCULO!D5,IF(AND(INFORME!C2=CALCULO!E2,INFORME!D2=CALCULO!F3),CALCULO!F5,IF(AND(INFORME!C2=CALCULO!E2,INFORME!D2=CALCULO!G3),CALCULO!G5,IF(AND(INFORME!C2=CALCULO!E2,INFORME!D2=CALCULO!H3),CALCULO!H5,IF(AND(INFORME!C2=CALCULO!I2,INFORME!D2=CALCULO!J3),CALCULO!J5,IF(AND(INFORME!C2=CALCULO!I2,INFORME!D2=CALCULO!K3),CALCULO!K5,IF(AND(INFORME!C2=CALCULO!I2,INFORME!D2=CALCULO!L3),CALCULO!L5)))))))))</f>
        <v>32</v>
      </c>
      <c r="E22" s="24"/>
    </row>
    <row r="23" spans="2:5" x14ac:dyDescent="0.25">
      <c r="B23" s="39"/>
      <c r="C23" s="40"/>
      <c r="D23" s="25"/>
      <c r="E23" s="26"/>
    </row>
    <row r="24" spans="2:5" x14ac:dyDescent="0.25">
      <c r="B24" s="41"/>
      <c r="C24" s="42"/>
      <c r="D24" s="27"/>
      <c r="E24" s="28"/>
    </row>
    <row r="25" spans="2:5" x14ac:dyDescent="0.25">
      <c r="B25" s="37" t="s">
        <v>46</v>
      </c>
      <c r="C25" s="38"/>
      <c r="D25" s="43">
        <f>IF(AND(INFORME!C2=CALCULO!A2,INFORME!D2=CALCULO!B3),CALCULO!B4,IF(AND(INFORME!C2=CALCULO!A2,INFORME!D2=CALCULO!C3),CALCULO!C4,IF(AND(INFORME!C2=CALCULO!A2,INFORME!D2=CALCULO!D3),CALCULO!D4,IF(AND(INFORME!C2=CALCULO!E2,INFORME!D2=CALCULO!F3),CALCULO!F4,IF(AND(INFORME!C2=CALCULO!E2,INFORME!D2=CALCULO!G3),CALCULO!G4,IF(AND(INFORME!C2=CALCULO!E2,INFORME!D2=CALCULO!H3),CALCULO!H4,IF(AND(INFORME!C2=CALCULO!I2,INFORME!D2=CALCULO!J3),CALCULO!J4,IF(AND(INFORME!C2=CALCULO!I2,INFORME!D2=CALCULO!K3),CALCULO!K4,IF(AND(INFORME!C2=CALCULO!I2,INFORME!D2=CALCULO!L3),CALCULO!L4)))))))))</f>
        <v>350</v>
      </c>
      <c r="E25" s="43"/>
    </row>
    <row r="26" spans="2:5" x14ac:dyDescent="0.25">
      <c r="B26" s="39"/>
      <c r="C26" s="40"/>
      <c r="D26" s="43"/>
      <c r="E26" s="43"/>
    </row>
    <row r="27" spans="2:5" x14ac:dyDescent="0.25">
      <c r="B27" s="41"/>
      <c r="C27" s="42"/>
      <c r="D27" s="43"/>
      <c r="E27" s="43"/>
    </row>
    <row r="28" spans="2:5" x14ac:dyDescent="0.25">
      <c r="B28" s="37" t="s">
        <v>45</v>
      </c>
      <c r="C28" s="38"/>
      <c r="D28" s="44">
        <f>IF(AND(INFORME!C2=CALCULO!I2,INFORME!D2=CALCULO!J3),CALCULO!J6,IF(AND(INFORME!C2=CALCULO!I2,INFORME!D2=CALCULO!K3),CALCULO!K6,IF(AND(INFORME!C2=CALCULO!I2,INFORME!D2=CALCULO!L3),CALCULO!L6,IF(AND(INFORME!C2=CALCULO!E2,INFORME!D2=CALCULO!F3),CALCULO!F6,IF(AND(INFORME!C2=CALCULO!E2,INFORME!D2=CALCULO!G3),CALCULO!G6,IF(AND(INFORME!C2=CALCULO!E2,INFORME!D2=CALCULO!H3),CALCULO!H6,IF(AND(INFORME!C2=CALCULO!A2,INFORME!D2=CALCULO!B3),CALCULO!B6,IF(AND(INFORME!C2=CALCULO!A2,INFORME!D2=CALCULO!C3),CALCULO!C6,IF(AND(INFORME!C2=CALCULO!A2,INFORME!D2=CALCULO!D3),CALCULO!D6)))))))))</f>
        <v>350</v>
      </c>
      <c r="E28" s="45"/>
    </row>
    <row r="29" spans="2:5" x14ac:dyDescent="0.25">
      <c r="B29" s="39"/>
      <c r="C29" s="40"/>
      <c r="D29" s="46"/>
      <c r="E29" s="47"/>
    </row>
    <row r="30" spans="2:5" x14ac:dyDescent="0.25">
      <c r="B30" s="41"/>
      <c r="C30" s="42"/>
      <c r="D30" s="48"/>
      <c r="E30" s="49"/>
    </row>
    <row r="31" spans="2:5" x14ac:dyDescent="0.25">
      <c r="B31" s="35" t="s">
        <v>43</v>
      </c>
      <c r="C31" s="35"/>
      <c r="D31" s="44" t="str">
        <f>IF(AND(INFORME!C2=CALCULO!I2,INFORME!D2=CALCULO!J3),CALCULO!J18,IF(AND(INFORME!C2=CALCULO!I2,INFORME!D2=CALCULO!K3),CALCULO!K18,IF(AND(INFORME!C2=CALCULO!I2,INFORME!D2=CALCULO!L3),CALCULO!L18,IF(AND(INFORME!C2=CALCULO!E2,INFORME!D2=CALCULO!F3),CALCULO!F18,IF(AND(INFORME!C2=CALCULO!E2,INFORME!D2=CALCULO!G3),CALCULO!G18,IF(AND(INFORME!C2=CALCULO!E2,INFORME!D2=CALCULO!H3),CALCULO!H18,IF(AND(INFORME!C2=CALCULO!A2,INFORME!D2=CALCULO!B3),CALCULO!B18,IF(AND(INFORME!C2=CALCULO!A2,INFORME!D2=CALCULO!C3),CALCULO!C18,IF(AND(INFORME!C2=CALCULO!A2,INFORME!D2=CALCULO!D3),CALCULO!D18)))))))))</f>
        <v>PROVEEDOR</v>
      </c>
      <c r="E31" s="45"/>
    </row>
    <row r="32" spans="2:5" x14ac:dyDescent="0.25">
      <c r="B32" s="35"/>
      <c r="C32" s="35"/>
      <c r="D32" s="46"/>
      <c r="E32" s="47"/>
    </row>
    <row r="33" spans="2:5" x14ac:dyDescent="0.25">
      <c r="B33" s="35"/>
      <c r="C33" s="35"/>
      <c r="D33" s="48"/>
      <c r="E33" s="49"/>
    </row>
    <row r="34" spans="2:5" x14ac:dyDescent="0.25">
      <c r="B34" s="32" t="s">
        <v>47</v>
      </c>
      <c r="C34" s="32"/>
      <c r="D34" s="33">
        <f>D25-D28</f>
        <v>0</v>
      </c>
      <c r="E34" s="33"/>
    </row>
  </sheetData>
  <mergeCells count="22">
    <mergeCell ref="B34:C34"/>
    <mergeCell ref="D34:E34"/>
    <mergeCell ref="B13:C15"/>
    <mergeCell ref="D13:E15"/>
    <mergeCell ref="B16:C18"/>
    <mergeCell ref="D16:E18"/>
    <mergeCell ref="B19:C21"/>
    <mergeCell ref="D19:E21"/>
    <mergeCell ref="B25:C27"/>
    <mergeCell ref="D25:E27"/>
    <mergeCell ref="B31:C33"/>
    <mergeCell ref="D31:E33"/>
    <mergeCell ref="B22:C24"/>
    <mergeCell ref="D22:E24"/>
    <mergeCell ref="B28:C30"/>
    <mergeCell ref="D28:E30"/>
    <mergeCell ref="B4:C6"/>
    <mergeCell ref="D4:E6"/>
    <mergeCell ref="B7:C9"/>
    <mergeCell ref="D7:E9"/>
    <mergeCell ref="B10:C12"/>
    <mergeCell ref="D10:E12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CALCULO!$B$3:$D$3</xm:f>
          </x14:formula1>
          <xm:sqref>D2</xm:sqref>
        </x14:dataValidation>
        <x14:dataValidation type="list" allowBlank="1" showInputMessage="1" showErrorMessage="1">
          <x14:formula1>
            <xm:f>CALCULO!$A$71:$A$73</xm:f>
          </x14:formula1>
          <xm:sqref>C2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CALCULO</vt:lpstr>
      <vt:lpstr>INFORME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Aspire</dc:creator>
  <cp:lastModifiedBy>DVD</cp:lastModifiedBy>
  <dcterms:created xsi:type="dcterms:W3CDTF">2015-02-12T17:38:59Z</dcterms:created>
  <dcterms:modified xsi:type="dcterms:W3CDTF">2015-03-29T17:30:57Z</dcterms:modified>
</cp:coreProperties>
</file>